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iedererhaslerpartner-my.sharepoint.com/personal/e_hasler_riedererhaslerpartner_onmicrosoft_com/Documents/DPL/LKW/Strom-Vergleichsrechner/"/>
    </mc:Choice>
  </mc:AlternateContent>
  <xr:revisionPtr revIDLastSave="85" documentId="8_{2B568432-12B2-4BA4-B089-B448BB38AB69}" xr6:coauthVersionLast="47" xr6:coauthVersionMax="47" xr10:uidLastSave="{80FBA2DE-1D05-4EFD-BC48-E0AC83744A45}"/>
  <bookViews>
    <workbookView xWindow="28680" yWindow="-120" windowWidth="29040" windowHeight="15840" xr2:uid="{A0F966E0-286E-4F13-9D57-36CB4766199C}"/>
  </bookViews>
  <sheets>
    <sheet name="Tabelle 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1" i="5" l="1"/>
  <c r="D28" i="5"/>
  <c r="E28" i="5" s="1"/>
  <c r="D27" i="5"/>
  <c r="C42" i="5"/>
  <c r="E42" i="5" s="1"/>
  <c r="C41" i="5"/>
  <c r="E41" i="5" s="1"/>
  <c r="C44" i="5"/>
  <c r="C20" i="5"/>
  <c r="C51" i="5" s="1"/>
  <c r="C86" i="5"/>
  <c r="E86" i="5" s="1"/>
  <c r="D84" i="5"/>
  <c r="C84" i="5"/>
  <c r="C76" i="5"/>
  <c r="E76" i="5" s="1"/>
  <c r="C75" i="5"/>
  <c r="E75" i="5" s="1"/>
  <c r="D49" i="5"/>
  <c r="C50" i="5"/>
  <c r="E50" i="5" s="1"/>
  <c r="D29" i="5"/>
  <c r="C85" i="5"/>
  <c r="C78" i="5"/>
  <c r="C77" i="5"/>
  <c r="E77" i="5" s="1"/>
  <c r="E23" i="5"/>
  <c r="C49" i="5"/>
  <c r="C43" i="5"/>
  <c r="E17" i="5"/>
  <c r="E18" i="5"/>
  <c r="E78" i="5" l="1"/>
  <c r="C80" i="5"/>
  <c r="C27" i="5"/>
  <c r="E27" i="5" s="1"/>
  <c r="C88" i="5"/>
  <c r="C29" i="5"/>
  <c r="C87" i="5"/>
  <c r="C30" i="5"/>
  <c r="C46" i="5"/>
  <c r="C58" i="5" s="1"/>
  <c r="E58" i="5" s="1"/>
  <c r="C52" i="5"/>
  <c r="E49" i="5"/>
  <c r="E84" i="5"/>
  <c r="E16" i="5"/>
  <c r="E15" i="5"/>
  <c r="E26" i="5"/>
  <c r="E25" i="5"/>
  <c r="E24" i="5"/>
  <c r="E43" i="5" l="1"/>
  <c r="E44" i="5"/>
  <c r="E68" i="5"/>
  <c r="E101" i="5"/>
  <c r="C35" i="5"/>
  <c r="E35" i="5" s="1"/>
  <c r="E29" i="5"/>
  <c r="E30" i="5"/>
  <c r="E46" i="5" l="1"/>
  <c r="E61" i="5" s="1"/>
  <c r="C53" i="5"/>
  <c r="E53" i="5" s="1"/>
  <c r="E52" i="5"/>
  <c r="E31" i="5"/>
  <c r="E20" i="5"/>
  <c r="E36" i="5" l="1"/>
  <c r="E64" i="5"/>
  <c r="E99" i="5"/>
  <c r="E51" i="5"/>
  <c r="E88" i="5"/>
  <c r="E87" i="5"/>
  <c r="E85" i="5"/>
  <c r="E60" i="5"/>
  <c r="E62" i="5" s="1"/>
  <c r="E94" i="5"/>
  <c r="E89" i="5" l="1"/>
  <c r="E100" i="5" s="1"/>
  <c r="E104" i="5" s="1"/>
  <c r="E54" i="5"/>
  <c r="E65" i="5" s="1"/>
  <c r="E70" i="5" s="1"/>
  <c r="C92" i="5"/>
  <c r="E92" i="5" s="1"/>
  <c r="E80" i="5"/>
  <c r="E95" i="5" s="1"/>
  <c r="E96" i="5" s="1"/>
  <c r="E102" i="5" l="1"/>
  <c r="E66" i="5"/>
</calcChain>
</file>

<file path=xl/sharedStrings.xml><?xml version="1.0" encoding="utf-8"?>
<sst xmlns="http://schemas.openxmlformats.org/spreadsheetml/2006/main" count="94" uniqueCount="51">
  <si>
    <t>Strom H</t>
  </si>
  <si>
    <t>Strom N</t>
  </si>
  <si>
    <t>Netznutzung</t>
  </si>
  <si>
    <t>Leistungspreis Mt. 1</t>
  </si>
  <si>
    <t>Leistungspreis Mt. 2</t>
  </si>
  <si>
    <t>Leistungspreis Mt. 3</t>
  </si>
  <si>
    <t>Zuschlag Hochlastzeit</t>
  </si>
  <si>
    <t>Swissgrid Systemdienstleist.</t>
  </si>
  <si>
    <t>Swissgrid Stromreserve</t>
  </si>
  <si>
    <t>Strombezug total</t>
  </si>
  <si>
    <t>Menge</t>
  </si>
  <si>
    <t>Ansatz</t>
  </si>
  <si>
    <t>Nettobetrag</t>
  </si>
  <si>
    <t>LiStrom natur</t>
  </si>
  <si>
    <t>Strombezug</t>
  </si>
  <si>
    <t>Grundpreis</t>
  </si>
  <si>
    <t>Strompreis Kundengruppe 2</t>
  </si>
  <si>
    <t>Strompreis Kundengruppe 1</t>
  </si>
  <si>
    <t>Strompreisunterschied in %</t>
  </si>
  <si>
    <t>Messpreis 1 oder 3 Mt.</t>
  </si>
  <si>
    <t>Optionale Angaben:</t>
  </si>
  <si>
    <t>Besitzer PV-Anlage</t>
  </si>
  <si>
    <t>Besitzer Wärmepumpe</t>
  </si>
  <si>
    <t>Besitzer Elektro-Auto</t>
  </si>
  <si>
    <t>Besitzer Hausbatterie</t>
  </si>
  <si>
    <t>LiStrom natur  plus</t>
  </si>
  <si>
    <t>Dienstleistungen und Abgaben</t>
  </si>
  <si>
    <t>Gesetzliche Förderabgabe EEG</t>
  </si>
  <si>
    <t>Strom- und Netzkosten, wenn noch in der Kundengruppe 1 (2025)</t>
  </si>
  <si>
    <t>Netzkosten theoretisch 2025</t>
  </si>
  <si>
    <t>Kundengruppe 2 (2025) Aktuelle Stromrechnung</t>
  </si>
  <si>
    <t xml:space="preserve">Netzkosten theoretisch KGr. 1 2025 </t>
  </si>
  <si>
    <t>aktuelle Netzkosten  KGr. 2 2025</t>
  </si>
  <si>
    <t>Strom- und Netzkosten relativ zu Kundengruppe 1, Tarif 2024</t>
  </si>
  <si>
    <t>Strompreis Kundengruppe 1, Tarif  2024</t>
  </si>
  <si>
    <t>Strompreis Kundengruppe 2, Tarif 2025</t>
  </si>
  <si>
    <t>Mehrpreis Netzbenutzung KGr. 2 relativ zu KGr. 1 2024</t>
  </si>
  <si>
    <t xml:space="preserve">Netzkosten theoretisch KGr. 1 2024 </t>
  </si>
  <si>
    <t>Besitzer Wärmepumpenboiler</t>
  </si>
  <si>
    <t>Netznutzung Niedertarif N</t>
  </si>
  <si>
    <t>Swissgrid Systemdienstleistungen</t>
  </si>
  <si>
    <t>Total Netznutzung 2025</t>
  </si>
  <si>
    <t>Netznutzung Hochtarif H (max.)</t>
  </si>
  <si>
    <t xml:space="preserve"> Bitte die grün hinterlegten Zellen mit den Verbrauchsdaten Deiner Stromrechnung  befüllen. Die vom Stromrechner berechneten Strom- und Netzkosten müssen mit Deiner Rechnung (Seite 2) übereinstimmen (sofern fixe LKW-Stromtarife). </t>
  </si>
  <si>
    <t>Netzkosten 2025 der KGr. 2 ohne Preissenkung Swissgrid</t>
  </si>
  <si>
    <t>Mehrpreis Netzbenutzung KGr. 2 relativ zu KGr. 1, 2025 in %</t>
  </si>
  <si>
    <t>Mehrpreis Netzbenutzung ohne Preissenkung Swissgrid in %</t>
  </si>
  <si>
    <t>Mehrpreis Netzben. KGr. 2 rel. zu KGr. 1 2024 o. Preissenk. SwGr</t>
  </si>
  <si>
    <t>Arbeitspreis Winter-/Sommerhalbjahr</t>
  </si>
  <si>
    <t>Stromrechnung Sommerhalbjahr 
(Apr. - Sept.): wenn ja,  ankreuzen</t>
  </si>
  <si>
    <t>Rechnungstotal, inkl. MWST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</si>
</sst>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CHF&quot;\ #,##0.00"/>
    <numFmt numFmtId="165" formatCode="&quot;CHF&quot;\ #,##0.000"/>
    <numFmt numFmtId="166" formatCode="&quot;CHF&quot;\ #,##0.0000"/>
  </numFmts>
  <fonts count="9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2" fillId="0" borderId="0" xfId="0" applyFont="1" applyAlignment="1">
      <alignment horizontal="right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3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/>
    <xf numFmtId="164" fontId="6" fillId="0" borderId="0" xfId="0" applyNumberFormat="1" applyFont="1" applyAlignment="1">
      <alignment horizontal="right"/>
    </xf>
    <xf numFmtId="3" fontId="4" fillId="3" borderId="0" xfId="0" applyNumberFormat="1" applyFont="1" applyFill="1" applyAlignment="1">
      <alignment horizontal="center"/>
    </xf>
    <xf numFmtId="3" fontId="4" fillId="2" borderId="0" xfId="0" applyNumberFormat="1" applyFont="1" applyFill="1" applyAlignment="1" applyProtection="1">
      <alignment horizontal="center"/>
      <protection locked="0"/>
    </xf>
    <xf numFmtId="164" fontId="0" fillId="0" borderId="0" xfId="0" applyNumberFormat="1" applyAlignment="1">
      <alignment horizontal="center"/>
    </xf>
    <xf numFmtId="3" fontId="4" fillId="3" borderId="0" xfId="0" applyNumberFormat="1" applyFont="1" applyFill="1" applyAlignment="1" applyProtection="1">
      <alignment horizontal="center"/>
      <protection locked="0"/>
    </xf>
    <xf numFmtId="3" fontId="6" fillId="4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2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10" fontId="6" fillId="4" borderId="0" xfId="0" applyNumberFormat="1" applyFont="1" applyFill="1" applyAlignment="1">
      <alignment horizontal="right"/>
    </xf>
    <xf numFmtId="0" fontId="0" fillId="3" borderId="0" xfId="0" applyFill="1"/>
    <xf numFmtId="166" fontId="0" fillId="0" borderId="0" xfId="0" applyNumberFormat="1" applyAlignment="1">
      <alignment horizontal="center"/>
    </xf>
    <xf numFmtId="0" fontId="0" fillId="0" borderId="0" xfId="0" applyAlignment="1" applyProtection="1">
      <alignment horizont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6" borderId="0" xfId="0" applyFont="1" applyFill="1" applyAlignment="1">
      <alignment horizontal="left"/>
    </xf>
    <xf numFmtId="3" fontId="4" fillId="2" borderId="0" xfId="0" applyNumberFormat="1" applyFont="1" applyFill="1" applyAlignment="1" applyProtection="1">
      <alignment horizont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" fillId="0" borderId="0" xfId="0" applyFont="1" applyAlignment="1">
      <alignment horizontal="left"/>
    </xf>
    <xf numFmtId="3" fontId="6" fillId="3" borderId="0" xfId="0" applyNumberFormat="1" applyFont="1" applyFill="1" applyAlignment="1">
      <alignment horizontal="center"/>
    </xf>
    <xf numFmtId="0" fontId="0" fillId="3" borderId="0" xfId="0" applyFill="1" applyAlignment="1">
      <alignment horizontal="center"/>
    </xf>
    <xf numFmtId="3" fontId="0" fillId="3" borderId="0" xfId="0" applyNumberFormat="1" applyFill="1" applyAlignment="1">
      <alignment horizontal="center"/>
    </xf>
    <xf numFmtId="3" fontId="4" fillId="3" borderId="0" xfId="0" applyNumberFormat="1" applyFont="1" applyFill="1" applyAlignment="1">
      <alignment horizont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8" fillId="0" borderId="0" xfId="0" applyFont="1" applyAlignment="1">
      <alignment horizontal="center"/>
    </xf>
    <xf numFmtId="3" fontId="2" fillId="4" borderId="0" xfId="0" applyNumberFormat="1" applyFont="1" applyFill="1" applyAlignment="1">
      <alignment horizontal="left"/>
    </xf>
    <xf numFmtId="0" fontId="2" fillId="5" borderId="0" xfId="0" applyFont="1" applyFill="1"/>
    <xf numFmtId="0" fontId="0" fillId="5" borderId="0" xfId="0" applyFill="1" applyAlignment="1">
      <alignment horizontal="right"/>
    </xf>
    <xf numFmtId="0" fontId="0" fillId="3" borderId="0" xfId="0" applyFill="1" applyAlignment="1">
      <alignment horizontal="left"/>
    </xf>
    <xf numFmtId="0" fontId="0" fillId="4" borderId="0" xfId="0" applyFill="1"/>
    <xf numFmtId="3" fontId="2" fillId="3" borderId="0" xfId="0" applyNumberFormat="1" applyFont="1" applyFill="1" applyAlignment="1">
      <alignment horizontal="left"/>
    </xf>
    <xf numFmtId="164" fontId="6" fillId="3" borderId="0" xfId="0" applyNumberFormat="1" applyFont="1" applyFill="1" applyAlignment="1">
      <alignment horizontal="right"/>
    </xf>
    <xf numFmtId="165" fontId="0" fillId="0" borderId="0" xfId="0" applyNumberFormat="1" applyAlignment="1">
      <alignment horizontal="center"/>
    </xf>
    <xf numFmtId="3" fontId="6" fillId="4" borderId="0" xfId="0" applyNumberFormat="1" applyFont="1" applyFill="1" applyAlignment="1">
      <alignment horizontal="left"/>
    </xf>
    <xf numFmtId="3" fontId="0" fillId="3" borderId="0" xfId="0" applyNumberFormat="1" applyFill="1" applyAlignment="1">
      <alignment horizontal="left"/>
    </xf>
    <xf numFmtId="164" fontId="0" fillId="3" borderId="0" xfId="0" applyNumberFormat="1" applyFill="1" applyAlignment="1">
      <alignment horizontal="right"/>
    </xf>
    <xf numFmtId="0" fontId="0" fillId="4" borderId="0" xfId="0" applyFill="1" applyAlignment="1">
      <alignment horizontal="center"/>
    </xf>
    <xf numFmtId="10" fontId="6" fillId="4" borderId="0" xfId="0" applyNumberFormat="1" applyFont="1" applyFill="1"/>
    <xf numFmtId="10" fontId="8" fillId="4" borderId="0" xfId="0" applyNumberFormat="1" applyFont="1" applyFill="1"/>
    <xf numFmtId="0" fontId="6" fillId="4" borderId="0" xfId="0" applyFont="1" applyFill="1"/>
    <xf numFmtId="0" fontId="0" fillId="2" borderId="0" xfId="0" applyFill="1" applyAlignment="1" applyProtection="1">
      <alignment horizontal="center"/>
      <protection locked="0"/>
    </xf>
    <xf numFmtId="3" fontId="0" fillId="2" borderId="0" xfId="0" applyNumberFormat="1" applyFill="1" applyAlignment="1" applyProtection="1">
      <alignment horizontal="center"/>
      <protection locked="0"/>
    </xf>
    <xf numFmtId="0" fontId="0" fillId="7" borderId="0" xfId="0" applyFill="1" applyProtection="1"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7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alcChain" Target="calcChain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FB4A-4CA0-4F4D-8C1A-AAF318DAE848}">
  <dimension ref="A2:H104"/>
  <sheetViews>
    <sheetView tabSelected="1" workbookViewId="0">
      <selection activeCell="A72" sqref="A72:XFD104"/>
    </sheetView>
  </sheetViews>
  <sheetFormatPr baseColWidth="10" defaultRowHeight="15" x14ac:dyDescent="0.25"/>
  <cols>
    <col min="2" max="2" width="36.42578125" customWidth="1"/>
    <col min="3" max="3" width="10.140625" customWidth="1"/>
    <col min="4" max="4" width="12.140625" style="1" customWidth="1"/>
    <col min="5" max="5" width="14.140625" customWidth="1"/>
  </cols>
  <sheetData>
    <row r="2" spans="2:5" ht="13.5" customHeight="1" x14ac:dyDescent="0.25"/>
    <row r="3" spans="2:5" ht="18.75" x14ac:dyDescent="0.3">
      <c r="B3" s="4" t="s">
        <v>20</v>
      </c>
      <c r="C3" s="1"/>
      <c r="E3" s="6"/>
    </row>
    <row r="4" spans="2:5" ht="18.75" x14ac:dyDescent="0.3">
      <c r="B4" s="26" t="s">
        <v>21</v>
      </c>
      <c r="C4" s="25" t="b">
        <v>1</v>
      </c>
      <c r="E4" s="6"/>
    </row>
    <row r="5" spans="2:5" ht="18.75" x14ac:dyDescent="0.3">
      <c r="B5" s="26" t="s">
        <v>22</v>
      </c>
      <c r="C5" s="25" t="b">
        <v>0</v>
      </c>
      <c r="E5" s="6"/>
    </row>
    <row r="6" spans="2:5" ht="18.75" x14ac:dyDescent="0.3">
      <c r="B6" s="26" t="s">
        <v>23</v>
      </c>
      <c r="C6" s="25" t="b">
        <v>1</v>
      </c>
      <c r="E6" s="6"/>
    </row>
    <row r="7" spans="2:5" ht="18.75" x14ac:dyDescent="0.3">
      <c r="B7" s="26" t="s">
        <v>24</v>
      </c>
      <c r="C7" s="25" t="b">
        <v>1</v>
      </c>
      <c r="E7" s="6"/>
    </row>
    <row r="8" spans="2:5" ht="18.75" x14ac:dyDescent="0.3">
      <c r="B8" s="26" t="s">
        <v>38</v>
      </c>
      <c r="C8" s="25" t="b">
        <v>0</v>
      </c>
      <c r="E8" s="6"/>
    </row>
    <row r="9" spans="2:5" x14ac:dyDescent="0.25">
      <c r="C9" s="1"/>
      <c r="E9" s="6"/>
    </row>
    <row r="10" spans="2:5" ht="18.75" x14ac:dyDescent="0.3">
      <c r="B10" s="35" t="s">
        <v>30</v>
      </c>
      <c r="C10" s="21"/>
      <c r="D10" s="21"/>
      <c r="E10" s="36"/>
    </row>
    <row r="11" spans="2:5" ht="48.75" customHeight="1" x14ac:dyDescent="0.25">
      <c r="B11" s="52" t="s">
        <v>43</v>
      </c>
      <c r="C11" s="53"/>
      <c r="D11" s="53"/>
      <c r="E11" s="53"/>
    </row>
    <row r="12" spans="2:5" x14ac:dyDescent="0.25">
      <c r="C12" s="1"/>
      <c r="E12" s="6"/>
    </row>
    <row r="13" spans="2:5" ht="27.75" customHeight="1" x14ac:dyDescent="0.25">
      <c r="B13" s="5" t="s">
        <v>49</v>
      </c>
      <c r="C13" s="51" t="b">
        <v>1</v>
      </c>
    </row>
    <row r="14" spans="2:5" ht="18.75" x14ac:dyDescent="0.3">
      <c r="B14" s="4" t="s">
        <v>14</v>
      </c>
      <c r="C14" s="2" t="s">
        <v>10</v>
      </c>
      <c r="D14" s="2" t="s">
        <v>11</v>
      </c>
      <c r="E14" s="7" t="s">
        <v>12</v>
      </c>
    </row>
    <row r="15" spans="2:5" x14ac:dyDescent="0.25">
      <c r="B15" t="s">
        <v>0</v>
      </c>
      <c r="C15" s="15">
        <v>11</v>
      </c>
      <c r="D15" s="41">
        <v>0.128</v>
      </c>
      <c r="E15" s="8">
        <f>C15*D15</f>
        <v>1.4079999999999999</v>
      </c>
    </row>
    <row r="16" spans="2:5" x14ac:dyDescent="0.25">
      <c r="B16" t="s">
        <v>1</v>
      </c>
      <c r="C16" s="15">
        <v>255</v>
      </c>
      <c r="D16" s="41">
        <v>0.109</v>
      </c>
      <c r="E16" s="8">
        <f>C16*D16</f>
        <v>27.794999999999998</v>
      </c>
    </row>
    <row r="17" spans="2:5" x14ac:dyDescent="0.25">
      <c r="B17" t="s">
        <v>13</v>
      </c>
      <c r="C17" s="27" t="b">
        <v>0</v>
      </c>
      <c r="D17" s="41">
        <v>0.01</v>
      </c>
      <c r="E17" s="9">
        <f>IF(C17=TRUE, C20*D17, 0)</f>
        <v>0</v>
      </c>
    </row>
    <row r="18" spans="2:5" x14ac:dyDescent="0.25">
      <c r="B18" t="s">
        <v>25</v>
      </c>
      <c r="C18" s="27" t="b">
        <v>0</v>
      </c>
      <c r="D18" s="41">
        <v>0.05</v>
      </c>
      <c r="E18" s="9">
        <f>IF(C18=TRUE, C20*D18, 0)</f>
        <v>0</v>
      </c>
    </row>
    <row r="19" spans="2:5" x14ac:dyDescent="0.25">
      <c r="C19" s="17"/>
      <c r="D19" s="41"/>
      <c r="E19" s="9"/>
    </row>
    <row r="20" spans="2:5" ht="18.75" x14ac:dyDescent="0.3">
      <c r="B20" s="4" t="s">
        <v>9</v>
      </c>
      <c r="C20" s="29">
        <f>C15+C16</f>
        <v>266</v>
      </c>
      <c r="D20" s="11"/>
      <c r="E20" s="13">
        <f>SUM(E15:E18)</f>
        <v>29.202999999999999</v>
      </c>
    </row>
    <row r="21" spans="2:5" x14ac:dyDescent="0.25">
      <c r="C21" s="1"/>
      <c r="E21" s="6"/>
    </row>
    <row r="22" spans="2:5" ht="26.25" customHeight="1" x14ac:dyDescent="0.3">
      <c r="B22" s="4" t="s">
        <v>2</v>
      </c>
      <c r="C22" s="2" t="s">
        <v>10</v>
      </c>
      <c r="D22" s="2" t="s">
        <v>11</v>
      </c>
      <c r="E22" s="7" t="s">
        <v>12</v>
      </c>
    </row>
    <row r="23" spans="2:5" ht="27.75" customHeight="1" x14ac:dyDescent="0.25">
      <c r="B23" s="3" t="s">
        <v>19</v>
      </c>
      <c r="C23" s="49">
        <v>1</v>
      </c>
      <c r="D23" s="49">
        <v>7</v>
      </c>
      <c r="E23" s="8">
        <f>C23*D23</f>
        <v>7</v>
      </c>
    </row>
    <row r="24" spans="2:5" x14ac:dyDescent="0.25">
      <c r="B24" s="3" t="s">
        <v>3</v>
      </c>
      <c r="C24" s="49">
        <v>5</v>
      </c>
      <c r="D24" s="16">
        <v>2.75</v>
      </c>
      <c r="E24" s="8">
        <f t="shared" ref="E24:E28" si="0">C24*D24</f>
        <v>13.75</v>
      </c>
    </row>
    <row r="25" spans="2:5" x14ac:dyDescent="0.25">
      <c r="B25" s="3" t="s">
        <v>4</v>
      </c>
      <c r="C25" s="49">
        <v>0</v>
      </c>
      <c r="D25" s="16">
        <v>2.75</v>
      </c>
      <c r="E25" s="8">
        <f t="shared" si="0"/>
        <v>0</v>
      </c>
    </row>
    <row r="26" spans="2:5" x14ac:dyDescent="0.25">
      <c r="B26" s="3" t="s">
        <v>5</v>
      </c>
      <c r="C26" s="49">
        <v>0</v>
      </c>
      <c r="D26" s="16">
        <v>2.75</v>
      </c>
      <c r="E26" s="8">
        <f t="shared" si="0"/>
        <v>0</v>
      </c>
    </row>
    <row r="27" spans="2:5" x14ac:dyDescent="0.25">
      <c r="B27" t="s">
        <v>48</v>
      </c>
      <c r="C27" s="31">
        <f>C20</f>
        <v>266</v>
      </c>
      <c r="D27" s="24">
        <f>IF(C13=TRUE, 0.071,0.092)</f>
        <v>7.0999999999999994E-2</v>
      </c>
      <c r="E27" s="8">
        <f t="shared" si="0"/>
        <v>18.885999999999999</v>
      </c>
    </row>
    <row r="28" spans="2:5" x14ac:dyDescent="0.25">
      <c r="B28" t="s">
        <v>6</v>
      </c>
      <c r="C28" s="50">
        <v>1889</v>
      </c>
      <c r="D28" s="24">
        <f>IF(C13=TRUE, 0,0.021)</f>
        <v>0</v>
      </c>
      <c r="E28" s="8">
        <f t="shared" si="0"/>
        <v>0</v>
      </c>
    </row>
    <row r="29" spans="2:5" ht="16.149999999999999" customHeight="1" x14ac:dyDescent="0.25">
      <c r="B29" t="s">
        <v>40</v>
      </c>
      <c r="C29" s="10">
        <f>C20</f>
        <v>266</v>
      </c>
      <c r="D29" s="24">
        <f>0.0055</f>
        <v>5.4999999999999997E-3</v>
      </c>
      <c r="E29" s="8">
        <f>C29*D29</f>
        <v>1.4629999999999999</v>
      </c>
    </row>
    <row r="30" spans="2:5" x14ac:dyDescent="0.25">
      <c r="B30" t="s">
        <v>8</v>
      </c>
      <c r="C30" s="10">
        <f>C20</f>
        <v>266</v>
      </c>
      <c r="D30" s="24">
        <v>2.3E-3</v>
      </c>
      <c r="E30" s="8">
        <f>C30*D30</f>
        <v>0.61180000000000001</v>
      </c>
    </row>
    <row r="31" spans="2:5" ht="27" customHeight="1" x14ac:dyDescent="0.3">
      <c r="B31" s="4" t="s">
        <v>41</v>
      </c>
      <c r="C31" s="1"/>
      <c r="E31" s="13">
        <f>SUM(E23:E30)</f>
        <v>41.710799999999999</v>
      </c>
    </row>
    <row r="32" spans="2:5" ht="18.75" x14ac:dyDescent="0.3">
      <c r="B32" s="4"/>
    </row>
    <row r="33" spans="1:5" ht="16.5" customHeight="1" x14ac:dyDescent="0.25">
      <c r="C33" s="1"/>
      <c r="E33" s="13"/>
    </row>
    <row r="34" spans="1:5" ht="14.25" customHeight="1" x14ac:dyDescent="0.3">
      <c r="B34" s="4" t="s">
        <v>26</v>
      </c>
    </row>
    <row r="35" spans="1:5" ht="22.5" customHeight="1" x14ac:dyDescent="0.3">
      <c r="B35" s="28" t="s">
        <v>27</v>
      </c>
      <c r="C35" s="10">
        <f>C20</f>
        <v>266</v>
      </c>
      <c r="D35" s="24">
        <v>1.4999999999999999E-2</v>
      </c>
      <c r="E35" s="13">
        <f>C35*D35</f>
        <v>3.9899999999999998</v>
      </c>
    </row>
    <row r="36" spans="1:5" ht="18.75" x14ac:dyDescent="0.3">
      <c r="B36" s="28" t="s">
        <v>50</v>
      </c>
      <c r="D36"/>
      <c r="E36" s="13">
        <f>(E20+E31+E35)*0.081+(E20+E31+E35)</f>
        <v>80.971007799999995</v>
      </c>
    </row>
    <row r="37" spans="1:5" ht="20.25" customHeight="1" x14ac:dyDescent="0.3">
      <c r="B37" s="4"/>
      <c r="C37" s="30"/>
      <c r="D37" s="30"/>
      <c r="E37" s="40"/>
    </row>
    <row r="38" spans="1:5" ht="18.75" x14ac:dyDescent="0.3">
      <c r="A38" s="23"/>
      <c r="B38" s="20" t="s">
        <v>28</v>
      </c>
      <c r="C38" s="21"/>
      <c r="D38" s="21"/>
      <c r="E38" s="36"/>
    </row>
    <row r="40" spans="1:5" ht="18.75" x14ac:dyDescent="0.3">
      <c r="B40" s="4" t="s">
        <v>14</v>
      </c>
      <c r="C40" s="2" t="s">
        <v>10</v>
      </c>
      <c r="D40" s="2" t="s">
        <v>11</v>
      </c>
      <c r="E40" s="7" t="s">
        <v>12</v>
      </c>
    </row>
    <row r="41" spans="1:5" x14ac:dyDescent="0.25">
      <c r="B41" t="s">
        <v>0</v>
      </c>
      <c r="C41" s="14">
        <f>C15</f>
        <v>11</v>
      </c>
      <c r="D41" s="41">
        <v>0.128</v>
      </c>
      <c r="E41" s="8">
        <f>C41*D41</f>
        <v>1.4079999999999999</v>
      </c>
    </row>
    <row r="42" spans="1:5" x14ac:dyDescent="0.25">
      <c r="B42" t="s">
        <v>1</v>
      </c>
      <c r="C42" s="14">
        <f>C16</f>
        <v>255</v>
      </c>
      <c r="D42" s="41">
        <v>0.109</v>
      </c>
      <c r="E42" s="8">
        <f>C42*D42</f>
        <v>27.794999999999998</v>
      </c>
    </row>
    <row r="43" spans="1:5" x14ac:dyDescent="0.25">
      <c r="B43" t="s">
        <v>13</v>
      </c>
      <c r="C43" s="32" t="b">
        <f>C17</f>
        <v>0</v>
      </c>
      <c r="D43" s="41">
        <v>0.01</v>
      </c>
      <c r="E43" s="9">
        <f>IF(C43=TRUE, C46*D43, 0)</f>
        <v>0</v>
      </c>
    </row>
    <row r="44" spans="1:5" ht="19.5" customHeight="1" x14ac:dyDescent="0.25">
      <c r="B44" t="s">
        <v>25</v>
      </c>
      <c r="C44" s="32" t="b">
        <f>C18</f>
        <v>0</v>
      </c>
      <c r="D44" s="41">
        <v>0.05</v>
      </c>
      <c r="E44" s="9">
        <f>IF(C44=TRUE, C46*D44, 0)</f>
        <v>0</v>
      </c>
    </row>
    <row r="45" spans="1:5" ht="20.25" customHeight="1" x14ac:dyDescent="0.25">
      <c r="D45" s="41"/>
      <c r="E45" s="9"/>
    </row>
    <row r="46" spans="1:5" ht="18.75" x14ac:dyDescent="0.3">
      <c r="B46" s="4" t="s">
        <v>9</v>
      </c>
      <c r="C46" s="29">
        <f>C20</f>
        <v>266</v>
      </c>
      <c r="D46" s="11"/>
      <c r="E46" s="13">
        <f>SUM(E41:E44)</f>
        <v>29.202999999999999</v>
      </c>
    </row>
    <row r="47" spans="1:5" x14ac:dyDescent="0.25">
      <c r="C47" s="1"/>
      <c r="E47" s="6"/>
    </row>
    <row r="48" spans="1:5" ht="18" customHeight="1" x14ac:dyDescent="0.3">
      <c r="B48" s="4" t="s">
        <v>2</v>
      </c>
      <c r="C48" s="2" t="s">
        <v>10</v>
      </c>
      <c r="D48" s="2" t="s">
        <v>11</v>
      </c>
      <c r="E48" s="7" t="s">
        <v>12</v>
      </c>
    </row>
    <row r="49" spans="2:5" ht="20.25" customHeight="1" x14ac:dyDescent="0.25">
      <c r="B49" s="3" t="s">
        <v>19</v>
      </c>
      <c r="C49" s="30">
        <f>C23</f>
        <v>1</v>
      </c>
      <c r="D49" s="24">
        <f>D23</f>
        <v>7</v>
      </c>
      <c r="E49" s="8">
        <f>C49*D49</f>
        <v>7</v>
      </c>
    </row>
    <row r="50" spans="2:5" ht="17.25" customHeight="1" x14ac:dyDescent="0.25">
      <c r="B50" s="3" t="s">
        <v>15</v>
      </c>
      <c r="C50" s="14">
        <f>C23</f>
        <v>1</v>
      </c>
      <c r="D50" s="24">
        <v>3.5</v>
      </c>
      <c r="E50" s="8">
        <f>C50*D50</f>
        <v>3.5</v>
      </c>
    </row>
    <row r="51" spans="2:5" x14ac:dyDescent="0.25">
      <c r="B51" t="s">
        <v>48</v>
      </c>
      <c r="C51" s="14">
        <f>C20</f>
        <v>266</v>
      </c>
      <c r="D51" s="24">
        <f>IF(C13=TRUE, 0.079,0.097)</f>
        <v>7.9000000000000001E-2</v>
      </c>
      <c r="E51" s="8">
        <f t="shared" ref="E51:E53" si="1">C51*D51</f>
        <v>21.013999999999999</v>
      </c>
    </row>
    <row r="52" spans="2:5" x14ac:dyDescent="0.25">
      <c r="B52" t="s">
        <v>7</v>
      </c>
      <c r="C52" s="14">
        <f>C20</f>
        <v>266</v>
      </c>
      <c r="D52" s="24">
        <v>5.4999999999999997E-3</v>
      </c>
      <c r="E52" s="8">
        <f t="shared" si="1"/>
        <v>1.4629999999999999</v>
      </c>
    </row>
    <row r="53" spans="2:5" x14ac:dyDescent="0.25">
      <c r="B53" s="5" t="s">
        <v>8</v>
      </c>
      <c r="C53" s="14">
        <f>C20</f>
        <v>266</v>
      </c>
      <c r="D53" s="24">
        <v>2.3E-3</v>
      </c>
      <c r="E53" s="8">
        <f t="shared" si="1"/>
        <v>0.61180000000000001</v>
      </c>
    </row>
    <row r="54" spans="2:5" ht="26.25" customHeight="1" x14ac:dyDescent="0.3">
      <c r="B54" s="4" t="s">
        <v>29</v>
      </c>
      <c r="C54" s="33"/>
      <c r="D54" s="33"/>
      <c r="E54" s="13">
        <f>SUM(E49:E53)</f>
        <v>33.588799999999999</v>
      </c>
    </row>
    <row r="55" spans="2:5" ht="15.75" x14ac:dyDescent="0.25">
      <c r="C55" s="1"/>
      <c r="E55" s="13"/>
    </row>
    <row r="56" spans="2:5" x14ac:dyDescent="0.25">
      <c r="D56"/>
    </row>
    <row r="57" spans="2:5" ht="18.75" x14ac:dyDescent="0.3">
      <c r="B57" s="4" t="s">
        <v>26</v>
      </c>
    </row>
    <row r="58" spans="2:5" ht="27.75" customHeight="1" x14ac:dyDescent="0.3">
      <c r="B58" s="28" t="s">
        <v>27</v>
      </c>
      <c r="C58" s="10">
        <f>C46</f>
        <v>266</v>
      </c>
      <c r="D58" s="24">
        <v>1.4999999999999999E-2</v>
      </c>
      <c r="E58" s="13">
        <f>C58*D58</f>
        <v>3.9899999999999998</v>
      </c>
    </row>
    <row r="59" spans="2:5" ht="18.75" x14ac:dyDescent="0.3">
      <c r="B59" s="4"/>
      <c r="C59" s="1"/>
      <c r="E59" s="6"/>
    </row>
    <row r="60" spans="2:5" x14ac:dyDescent="0.25">
      <c r="B60" t="s">
        <v>16</v>
      </c>
      <c r="C60" s="1"/>
      <c r="E60" s="8">
        <f>E20</f>
        <v>29.202999999999999</v>
      </c>
    </row>
    <row r="61" spans="2:5" x14ac:dyDescent="0.25">
      <c r="B61" t="s">
        <v>17</v>
      </c>
      <c r="C61" s="1"/>
      <c r="E61" s="8">
        <f>E46</f>
        <v>29.202999999999999</v>
      </c>
    </row>
    <row r="62" spans="2:5" ht="24" customHeight="1" x14ac:dyDescent="0.3">
      <c r="B62" s="34" t="s">
        <v>18</v>
      </c>
      <c r="C62" s="18"/>
      <c r="D62" s="19"/>
      <c r="E62" s="22">
        <f>(E61-E60)/E60</f>
        <v>0</v>
      </c>
    </row>
    <row r="63" spans="2:5" x14ac:dyDescent="0.25">
      <c r="C63" s="1"/>
      <c r="E63" s="6"/>
    </row>
    <row r="64" spans="2:5" ht="18" customHeight="1" x14ac:dyDescent="0.25">
      <c r="B64" s="37" t="s">
        <v>32</v>
      </c>
      <c r="C64" s="1"/>
      <c r="E64" s="8">
        <f>E31</f>
        <v>41.710799999999999</v>
      </c>
    </row>
    <row r="65" spans="2:5" x14ac:dyDescent="0.25">
      <c r="B65" t="s">
        <v>31</v>
      </c>
      <c r="C65" s="1"/>
      <c r="E65" s="8">
        <f>E54</f>
        <v>33.588799999999999</v>
      </c>
    </row>
    <row r="66" spans="2:5" ht="28.5" customHeight="1" x14ac:dyDescent="0.3">
      <c r="B66" s="42" t="s">
        <v>45</v>
      </c>
      <c r="C66" s="18"/>
      <c r="D66" s="19"/>
      <c r="E66" s="22">
        <f>(E64-E65)/E65</f>
        <v>0.24180679274043729</v>
      </c>
    </row>
    <row r="68" spans="2:5" x14ac:dyDescent="0.25">
      <c r="B68" s="43" t="s">
        <v>44</v>
      </c>
      <c r="E68" s="44">
        <f>SUM(E23:E28)+C20*0.0195</f>
        <v>44.822999999999993</v>
      </c>
    </row>
    <row r="69" spans="2:5" ht="18.75" x14ac:dyDescent="0.3">
      <c r="B69" s="2"/>
    </row>
    <row r="70" spans="2:5" ht="15.75" x14ac:dyDescent="0.25">
      <c r="B70" s="42" t="s">
        <v>46</v>
      </c>
      <c r="C70" s="38"/>
      <c r="D70" s="45"/>
      <c r="E70" s="46">
        <f>(E68-E65)/E65</f>
        <v>0.33446267803553548</v>
      </c>
    </row>
    <row r="71" spans="2:5" ht="15.75" x14ac:dyDescent="0.25">
      <c r="C71" s="30"/>
      <c r="D71" s="30"/>
      <c r="E71" s="40"/>
    </row>
    <row r="72" spans="2:5" ht="18.75" x14ac:dyDescent="0.3">
      <c r="B72" s="20" t="s">
        <v>33</v>
      </c>
      <c r="C72" s="21"/>
      <c r="D72" s="21"/>
      <c r="E72" s="36"/>
    </row>
    <row r="74" spans="2:5" ht="18.75" x14ac:dyDescent="0.3">
      <c r="B74" s="4" t="s">
        <v>14</v>
      </c>
      <c r="C74" s="2" t="s">
        <v>10</v>
      </c>
      <c r="D74" s="2" t="s">
        <v>11</v>
      </c>
      <c r="E74" s="7" t="s">
        <v>12</v>
      </c>
    </row>
    <row r="75" spans="2:5" x14ac:dyDescent="0.25">
      <c r="B75" t="s">
        <v>0</v>
      </c>
      <c r="C75" s="14">
        <f>C15</f>
        <v>11</v>
      </c>
      <c r="D75" s="41">
        <v>0.13300000000000001</v>
      </c>
      <c r="E75" s="8">
        <f>C75*D75</f>
        <v>1.4630000000000001</v>
      </c>
    </row>
    <row r="76" spans="2:5" x14ac:dyDescent="0.25">
      <c r="B76" t="s">
        <v>1</v>
      </c>
      <c r="C76" s="14">
        <f>C16</f>
        <v>255</v>
      </c>
      <c r="D76" s="41">
        <v>0.109</v>
      </c>
      <c r="E76" s="8">
        <f>C76*D76</f>
        <v>27.794999999999998</v>
      </c>
    </row>
    <row r="77" spans="2:5" x14ac:dyDescent="0.25">
      <c r="B77" t="s">
        <v>13</v>
      </c>
      <c r="C77" s="32" t="b">
        <f>C17</f>
        <v>0</v>
      </c>
      <c r="D77" s="41">
        <v>0.01</v>
      </c>
      <c r="E77" s="9">
        <f>IF(C77=TRUE, C20*D77, 0)</f>
        <v>0</v>
      </c>
    </row>
    <row r="78" spans="2:5" x14ac:dyDescent="0.25">
      <c r="B78" t="s">
        <v>25</v>
      </c>
      <c r="C78" s="32" t="b">
        <f>C18</f>
        <v>0</v>
      </c>
      <c r="D78" s="41">
        <v>0.05</v>
      </c>
      <c r="E78" s="9">
        <f>IF(C78=TRUE, C20*D78, 0)</f>
        <v>0</v>
      </c>
    </row>
    <row r="79" spans="2:5" x14ac:dyDescent="0.25">
      <c r="D79" s="41"/>
      <c r="E79" s="9"/>
    </row>
    <row r="80" spans="2:5" ht="18.75" x14ac:dyDescent="0.3">
      <c r="B80" s="4" t="s">
        <v>9</v>
      </c>
      <c r="C80" s="29">
        <f>C20</f>
        <v>266</v>
      </c>
      <c r="D80" s="11"/>
      <c r="E80" s="13">
        <f>SUM(E75:E79)</f>
        <v>29.257999999999999</v>
      </c>
    </row>
    <row r="81" spans="2:5" x14ac:dyDescent="0.25">
      <c r="C81" s="1"/>
      <c r="E81" s="6"/>
    </row>
    <row r="82" spans="2:5" ht="18.75" x14ac:dyDescent="0.3">
      <c r="B82" s="4" t="s">
        <v>2</v>
      </c>
      <c r="C82" s="2" t="s">
        <v>10</v>
      </c>
      <c r="D82" s="2" t="s">
        <v>11</v>
      </c>
      <c r="E82" s="7" t="s">
        <v>12</v>
      </c>
    </row>
    <row r="83" spans="2:5" ht="25.5" customHeight="1" x14ac:dyDescent="0.25">
      <c r="B83" s="3"/>
      <c r="C83" s="1"/>
      <c r="E83" s="6"/>
    </row>
    <row r="84" spans="2:5" x14ac:dyDescent="0.25">
      <c r="B84" s="3" t="s">
        <v>19</v>
      </c>
      <c r="C84" s="30">
        <f>C23</f>
        <v>1</v>
      </c>
      <c r="D84" s="30">
        <f>D23</f>
        <v>7</v>
      </c>
      <c r="E84" s="8">
        <f>C84*D84</f>
        <v>7</v>
      </c>
    </row>
    <row r="85" spans="2:5" x14ac:dyDescent="0.25">
      <c r="B85" t="s">
        <v>39</v>
      </c>
      <c r="C85" s="14">
        <f>C16</f>
        <v>255</v>
      </c>
      <c r="D85" s="24">
        <v>8.8215000000000002E-2</v>
      </c>
      <c r="E85" s="8">
        <f t="shared" ref="E85:E88" si="2">C85*D85</f>
        <v>22.494824999999999</v>
      </c>
    </row>
    <row r="86" spans="2:5" x14ac:dyDescent="0.25">
      <c r="B86" t="s">
        <v>42</v>
      </c>
      <c r="C86" s="14">
        <f>C15</f>
        <v>11</v>
      </c>
      <c r="D86" s="24">
        <v>0.127</v>
      </c>
      <c r="E86" s="8">
        <f t="shared" si="2"/>
        <v>1.397</v>
      </c>
    </row>
    <row r="87" spans="2:5" x14ac:dyDescent="0.25">
      <c r="B87" t="s">
        <v>7</v>
      </c>
      <c r="C87" s="14">
        <f>C20</f>
        <v>266</v>
      </c>
      <c r="D87" s="24">
        <v>7.4999999999999997E-3</v>
      </c>
      <c r="E87" s="8">
        <f t="shared" si="2"/>
        <v>1.9949999999999999</v>
      </c>
    </row>
    <row r="88" spans="2:5" x14ac:dyDescent="0.25">
      <c r="B88" s="5" t="s">
        <v>8</v>
      </c>
      <c r="C88" s="14">
        <f>C20</f>
        <v>266</v>
      </c>
      <c r="D88" s="24">
        <v>1.2E-2</v>
      </c>
      <c r="E88" s="8">
        <f t="shared" si="2"/>
        <v>3.1920000000000002</v>
      </c>
    </row>
    <row r="89" spans="2:5" ht="18.75" x14ac:dyDescent="0.3">
      <c r="B89" s="4" t="s">
        <v>29</v>
      </c>
      <c r="C89" s="33"/>
      <c r="D89" s="33"/>
      <c r="E89" s="13">
        <f>SUM(E84:E88)</f>
        <v>36.078824999999995</v>
      </c>
    </row>
    <row r="90" spans="2:5" ht="15.75" x14ac:dyDescent="0.25">
      <c r="C90" s="1"/>
      <c r="E90" s="13"/>
    </row>
    <row r="91" spans="2:5" ht="18.75" x14ac:dyDescent="0.3">
      <c r="B91" s="4" t="s">
        <v>26</v>
      </c>
      <c r="C91" s="1"/>
      <c r="E91" s="13"/>
    </row>
    <row r="92" spans="2:5" ht="18.75" x14ac:dyDescent="0.3">
      <c r="B92" s="28" t="s">
        <v>27</v>
      </c>
      <c r="C92" s="10">
        <f>C80</f>
        <v>266</v>
      </c>
      <c r="D92" s="24">
        <v>1.4999999999999999E-2</v>
      </c>
      <c r="E92" s="13">
        <f>C92*D92</f>
        <v>3.9899999999999998</v>
      </c>
    </row>
    <row r="93" spans="2:5" ht="18.75" x14ac:dyDescent="0.3">
      <c r="B93" s="4"/>
      <c r="C93" s="1"/>
      <c r="E93" s="6"/>
    </row>
    <row r="94" spans="2:5" x14ac:dyDescent="0.25">
      <c r="B94" t="s">
        <v>35</v>
      </c>
      <c r="C94" s="1"/>
      <c r="E94" s="8">
        <f>E20</f>
        <v>29.202999999999999</v>
      </c>
    </row>
    <row r="95" spans="2:5" x14ac:dyDescent="0.25">
      <c r="B95" t="s">
        <v>34</v>
      </c>
      <c r="C95" s="1"/>
      <c r="E95" s="8">
        <f>E80</f>
        <v>29.257999999999999</v>
      </c>
    </row>
    <row r="96" spans="2:5" ht="18.75" x14ac:dyDescent="0.3">
      <c r="B96" s="38" t="s">
        <v>18</v>
      </c>
      <c r="C96" s="18"/>
      <c r="D96" s="19"/>
      <c r="E96" s="22">
        <f>(E94-E95)/E95</f>
        <v>-1.879827739421687E-3</v>
      </c>
    </row>
    <row r="97" spans="2:8" ht="18.75" x14ac:dyDescent="0.3">
      <c r="B97" s="39"/>
      <c r="C97" s="1"/>
      <c r="E97" s="6"/>
    </row>
    <row r="99" spans="2:8" x14ac:dyDescent="0.25">
      <c r="B99" s="37" t="s">
        <v>32</v>
      </c>
      <c r="C99" s="1"/>
      <c r="E99" s="8">
        <f>E31</f>
        <v>41.710799999999999</v>
      </c>
    </row>
    <row r="100" spans="2:8" ht="15.75" x14ac:dyDescent="0.25">
      <c r="B100" t="s">
        <v>37</v>
      </c>
      <c r="C100" s="1"/>
      <c r="E100" s="8">
        <f>E89</f>
        <v>36.078824999999995</v>
      </c>
      <c r="H100" s="12"/>
    </row>
    <row r="101" spans="2:8" x14ac:dyDescent="0.25">
      <c r="B101" s="43" t="s">
        <v>44</v>
      </c>
      <c r="E101" s="44">
        <f>SUM(E23:E28)+C20*0.0195</f>
        <v>44.822999999999993</v>
      </c>
    </row>
    <row r="102" spans="2:8" ht="18.75" x14ac:dyDescent="0.3">
      <c r="B102" s="42" t="s">
        <v>36</v>
      </c>
      <c r="C102" s="18"/>
      <c r="D102" s="19"/>
      <c r="E102" s="22">
        <f>(E99-E100)/E100</f>
        <v>0.15610195176810787</v>
      </c>
    </row>
    <row r="103" spans="2:8" ht="18.75" x14ac:dyDescent="0.3">
      <c r="B103" s="2"/>
    </row>
    <row r="104" spans="2:8" ht="15.75" x14ac:dyDescent="0.25">
      <c r="B104" s="48" t="s">
        <v>47</v>
      </c>
      <c r="C104" s="38"/>
      <c r="D104" s="45"/>
      <c r="E104" s="47">
        <f>(E101-E100)/E100</f>
        <v>0.24236307584850669</v>
      </c>
    </row>
  </sheetData>
  <sheetProtection sheet="1" objects="1" scenarios="1"/>
  <mergeCells count="1">
    <mergeCell ref="B11:E11"/>
  </mergeCells>
  <phoneticPr fontId="3" type="noConversion"/>
  <pageMargins left="0.7" right="0.7" top="0.78740157499999996" bottom="0.78740157499999996" header="0.3" footer="0.3"/>
  <pageSetup paperSize="9" orientation="portrait" r:id="rId1"/>
  <rowBreaks count="2" manualBreakCount="2">
    <brk id="37" max="16383" man="1"/>
    <brk id="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Erich Hasler</dc:creator>
  <cp:lastModifiedBy>Erich Hasler</cp:lastModifiedBy>
  <cp:lastPrinted>2025-06-24T13:36:44Z</cp:lastPrinted>
  <dcterms:created xsi:type="dcterms:W3CDTF">2025-05-22T06:39:06Z</dcterms:created>
  <dcterms:modified xsi:type="dcterms:W3CDTF">2025-07-09T15:40:58Z</dcterms:modified>
</cp:coreProperties>
</file>